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CP\Income Calculators\"/>
    </mc:Choice>
  </mc:AlternateContent>
  <xr:revisionPtr revIDLastSave="0" documentId="13_ncr:1_{56B1D0D1-2912-444E-B6C3-9EED84178135}" xr6:coauthVersionLast="47" xr6:coauthVersionMax="47" xr10:uidLastSave="{00000000-0000-0000-0000-000000000000}"/>
  <bookViews>
    <workbookView xWindow="30600" yWindow="-75" windowWidth="38640" windowHeight="21240" xr2:uid="{00000000-000D-0000-FFFF-FFFF00000000}"/>
  </bookViews>
  <sheets>
    <sheet name="Asset Qual" sheetId="1" r:id="rId1"/>
    <sheet name="Sheet1" sheetId="2" state="hidden" r:id="rId2"/>
  </sheets>
  <definedNames>
    <definedName name="_xlnm.Print_Area" localSheetId="0">'Asset Qual'!$A$1:$E$42</definedName>
    <definedName name="TransactionType">Sheet1!$A$1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8" i="1"/>
  <c r="E30" i="1" l="1"/>
  <c r="E32" i="1" s="1"/>
  <c r="E35" i="1" s="1"/>
  <c r="E8" i="1"/>
  <c r="E17" i="1" l="1"/>
  <c r="E21" i="1" s="1"/>
  <c r="E22" i="1" l="1"/>
  <c r="E7" i="1"/>
  <c r="E9" i="1" l="1"/>
  <c r="E10" i="1"/>
  <c r="E11" i="1"/>
  <c r="E12" i="1" l="1"/>
  <c r="E14" i="1" s="1"/>
  <c r="E23" i="1" s="1"/>
  <c r="E25" i="1" l="1"/>
  <c r="E36" i="1" l="1"/>
  <c r="E37" i="1" s="1"/>
  <c r="E38" i="1"/>
  <c r="E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Alizabeth Arciniaga Griner</author>
  </authors>
  <commentList>
    <comment ref="E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 subject is NOO, include the Primary Residence PITIA, and any 2nd home PITIA.
If subject is a 2nd home, please include Primary PITIA.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<sst xmlns="http://schemas.openxmlformats.org/spreadsheetml/2006/main" count="48" uniqueCount="48">
  <si>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Percentage Allowed</t>
  </si>
  <si>
    <t>Checking/Savings/Money Market</t>
  </si>
  <si>
    <t>Stocks and Bonds</t>
  </si>
  <si>
    <t>Mutual Funds</t>
  </si>
  <si>
    <t>Assets</t>
  </si>
  <si>
    <t>Original Amount</t>
  </si>
  <si>
    <t>Usable Amount</t>
  </si>
  <si>
    <t xml:space="preserve">Loan Number : </t>
  </si>
  <si>
    <t xml:space="preserve">Borrower :  </t>
  </si>
  <si>
    <t xml:space="preserve">Property Address :  </t>
  </si>
  <si>
    <t xml:space="preserve">Transaction Type :  </t>
  </si>
  <si>
    <t>Purchase</t>
  </si>
  <si>
    <t>R/T Refinance</t>
  </si>
  <si>
    <t>Cash Out Refinance</t>
  </si>
  <si>
    <t>DATE:</t>
  </si>
  <si>
    <r>
      <rPr>
        <b/>
        <sz val="24"/>
        <color rgb="FF009ED6"/>
        <rFont val="Calibri"/>
        <family val="2"/>
        <scheme val="minor"/>
      </rPr>
      <t xml:space="preserve">                                       NQ</t>
    </r>
    <r>
      <rPr>
        <b/>
        <sz val="24"/>
        <color theme="1"/>
        <rFont val="Calibri"/>
        <family val="2"/>
        <scheme val="minor"/>
      </rPr>
      <t xml:space="preserve">M Asset Qualification         </t>
    </r>
    <r>
      <rPr>
        <b/>
        <sz val="24"/>
        <color rgb="FFFF0000"/>
        <rFont val="Calibri"/>
        <family val="2"/>
        <scheme val="minor"/>
      </rPr>
      <t>*Fill In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24"/>
        <color theme="7" tint="-0.249977111117893"/>
        <rFont val="Calibri"/>
        <family val="2"/>
        <scheme val="minor"/>
      </rPr>
      <t>Purple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24"/>
        <color rgb="FFFF0000"/>
        <rFont val="Calibri"/>
        <family val="2"/>
        <scheme val="minor"/>
      </rPr>
      <t>Sections*</t>
    </r>
  </si>
  <si>
    <r>
      <t xml:space="preserve">Less: Down Payment/Cash to Close and Closing Costs/Prepaids (only if paid outside of closing) </t>
    </r>
    <r>
      <rPr>
        <b/>
        <sz val="11"/>
        <color rgb="FFFF0000"/>
        <rFont val="Calibri"/>
        <family val="2"/>
        <scheme val="minor"/>
      </rPr>
      <t/>
    </r>
  </si>
  <si>
    <t>Cash Value of Life Insurance Policy</t>
  </si>
  <si>
    <t>Total Eligible (Usable) Assets</t>
  </si>
  <si>
    <t>Total Post-Closing Assets</t>
  </si>
  <si>
    <t>Loan Amount</t>
  </si>
  <si>
    <t>115% of the Loan Amount</t>
  </si>
  <si>
    <t>Total Reserves Required</t>
  </si>
  <si>
    <t>115% of the Loan Amount + Total Reserves Required</t>
  </si>
  <si>
    <t>DTI</t>
  </si>
  <si>
    <r>
      <t xml:space="preserve">Are Total Post-Closing Assets </t>
    </r>
    <r>
      <rPr>
        <sz val="14"/>
        <color theme="1"/>
        <rFont val="Calibri"/>
        <family val="2"/>
      </rPr>
      <t>≥ 115% of the Loan Amount + Total Reserves Required?</t>
    </r>
  </si>
  <si>
    <r>
      <t xml:space="preserve">Monthly Income (Total Post-Closing Assets </t>
    </r>
    <r>
      <rPr>
        <sz val="14"/>
        <color theme="1"/>
        <rFont val="Calibri"/>
        <family val="2"/>
      </rPr>
      <t>÷ 60 months)</t>
    </r>
  </si>
  <si>
    <t>Note Rate (If ARM, use greater of Note Rate or fully-indexed rate)</t>
  </si>
  <si>
    <t>Proposed P&amp;I (payment used for qualification)</t>
  </si>
  <si>
    <t>Property Taxes/Insurance/HOA</t>
  </si>
  <si>
    <t xml:space="preserve">Total PITIA </t>
  </si>
  <si>
    <t>Total non-mortgage related consumer debt (e.g. installment loans/leases, revolving accounts, etc.)</t>
  </si>
  <si>
    <t>Total Monthly Debt</t>
  </si>
  <si>
    <t>Subject Property PITIA (matches cell E30 below)</t>
  </si>
  <si>
    <t>Number of months of reserves required for the subject property (if reserves waiver applies, enter 0):</t>
  </si>
  <si>
    <t>Underwriter:</t>
  </si>
  <si>
    <r>
      <t xml:space="preserve">Is Residual Income Acceptable (i.e. </t>
    </r>
    <r>
      <rPr>
        <sz val="14"/>
        <color theme="1"/>
        <rFont val="Calibri"/>
        <family val="2"/>
      </rPr>
      <t>≥ $2500/month)?</t>
    </r>
  </si>
  <si>
    <t>Allowable subject property PITIA offset</t>
  </si>
  <si>
    <t>Monthly Rental Amount</t>
  </si>
  <si>
    <t>Rental Income from Subject Property (if applicable)</t>
  </si>
  <si>
    <t>Cumulative negative cash flow for all non-subject property REO (when cumulative cash flow is positive, enter $0)</t>
  </si>
  <si>
    <t>DTI/Residual Income</t>
  </si>
  <si>
    <t>Total Payments (Fully-Amortized ARM, 30 Yr Fixed or 40 Yr IO = 360;  Interest Only ARM or 30 Yr IO = 240)</t>
  </si>
  <si>
    <t>Cumulative monthly non-subject property PITIA for all additional financed properties</t>
  </si>
  <si>
    <t>Number of months of reserves required for additional financed properties</t>
  </si>
  <si>
    <r>
      <t xml:space="preserve">Is DTI Acceptable (i.e. </t>
    </r>
    <r>
      <rPr>
        <sz val="14"/>
        <color theme="1"/>
        <rFont val="Calibri"/>
        <family val="2"/>
      </rPr>
      <t>≤ 45%)?</t>
    </r>
  </si>
  <si>
    <r>
      <t xml:space="preserve">DOES THE LOAN QUALIFY?
</t>
    </r>
    <r>
      <rPr>
        <b/>
        <sz val="11"/>
        <color theme="0"/>
        <rFont val="Calibri"/>
        <family val="2"/>
        <scheme val="minor"/>
      </rPr>
      <t xml:space="preserve">(Post-Closing Assets </t>
    </r>
    <r>
      <rPr>
        <b/>
        <sz val="11"/>
        <color theme="0"/>
        <rFont val="Calibri"/>
        <family val="2"/>
      </rPr>
      <t>≥ 115% of Loan Amount + Reserves, DTI ≤ 45% and Residual Income ≥ $2500/month)</t>
    </r>
  </si>
  <si>
    <t>Retirement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</si>
</sst>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"/>
    <numFmt numFmtId="166" formatCode="m/d/yy;@"/>
    <numFmt numFmtId="167" formatCode="0.000000%"/>
    <numFmt numFmtId="168" formatCode="0.000%"/>
  </numFmts>
  <fonts count="2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9ED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7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3" xfId="0" applyNumberFormat="1" applyFont="1" applyFill="1" applyBorder="1" applyAlignment="1" applyProtection="1">
      <alignment horizontal="center" vertical="center"/>
      <protection locked="0"/>
    </xf>
    <xf numFmtId="165" fontId="3" fillId="2" borderId="17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Border="1" applyProtection="1">
      <protection locked="0"/>
    </xf>
    <xf numFmtId="165" fontId="6" fillId="3" borderId="43" xfId="0" applyNumberFormat="1" applyFont="1" applyFill="1" applyBorder="1" applyAlignment="1" applyProtection="1">
      <alignment horizontal="center" vertical="center"/>
      <protection locked="0"/>
    </xf>
    <xf numFmtId="9" fontId="6" fillId="0" borderId="2" xfId="0" applyNumberFormat="1" applyFont="1" applyBorder="1" applyAlignment="1" applyProtection="1">
      <alignment horizontal="center" vertical="center"/>
      <protection hidden="1"/>
    </xf>
    <xf numFmtId="9" fontId="6" fillId="0" borderId="1" xfId="0" applyNumberFormat="1" applyFont="1" applyBorder="1" applyAlignment="1" applyProtection="1">
      <alignment horizontal="center" vertical="center"/>
      <protection hidden="1"/>
    </xf>
    <xf numFmtId="164" fontId="8" fillId="2" borderId="17" xfId="0" applyNumberFormat="1" applyFont="1" applyFill="1" applyBorder="1" applyAlignment="1" applyProtection="1">
      <alignment horizontal="center" vertical="center"/>
      <protection hidden="1"/>
    </xf>
    <xf numFmtId="164" fontId="8" fillId="2" borderId="46" xfId="0" applyNumberFormat="1" applyFont="1" applyFill="1" applyBorder="1" applyAlignment="1" applyProtection="1">
      <alignment horizontal="center" vertical="center"/>
      <protection hidden="1"/>
    </xf>
    <xf numFmtId="164" fontId="7" fillId="2" borderId="2" xfId="0" applyNumberFormat="1" applyFont="1" applyFill="1" applyBorder="1" applyAlignment="1" applyProtection="1">
      <alignment horizontal="center" vertical="center"/>
      <protection hidden="1"/>
    </xf>
    <xf numFmtId="164" fontId="7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38" xfId="0" applyNumberFormat="1" applyFont="1" applyFill="1" applyBorder="1" applyAlignment="1" applyProtection="1">
      <alignment horizontal="center" vertical="center"/>
      <protection hidden="1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20" fillId="3" borderId="20" xfId="0" applyNumberFormat="1" applyFont="1" applyFill="1" applyBorder="1" applyAlignment="1" applyProtection="1">
      <alignment horizontal="center" vertical="center"/>
      <protection locked="0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0" fillId="0" borderId="31" xfId="0" applyNumberFormat="1" applyFont="1" applyBorder="1" applyAlignment="1" applyProtection="1">
      <alignment horizontal="center" vertical="center"/>
      <protection hidden="1"/>
    </xf>
    <xf numFmtId="167" fontId="20" fillId="0" borderId="31" xfId="0" applyNumberFormat="1" applyFont="1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30" xfId="0" applyNumberFormat="1" applyFont="1" applyBorder="1" applyAlignment="1" applyProtection="1">
      <alignment horizontal="center" vertical="center"/>
      <protection hidden="1"/>
    </xf>
    <xf numFmtId="3" fontId="6" fillId="3" borderId="30" xfId="0" applyNumberFormat="1" applyFont="1" applyFill="1" applyBorder="1" applyAlignment="1" applyProtection="1">
      <alignment horizontal="center" vertical="center"/>
      <protection locked="0"/>
    </xf>
    <xf numFmtId="164" fontId="6" fillId="3" borderId="30" xfId="0" applyNumberFormat="1" applyFont="1" applyFill="1" applyBorder="1" applyAlignment="1" applyProtection="1">
      <alignment horizontal="center" vertical="center"/>
      <protection locked="0"/>
    </xf>
    <xf numFmtId="164" fontId="20" fillId="4" borderId="3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8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21" xfId="0" applyFont="1" applyBorder="1" applyAlignment="1" applyProtection="1">
      <alignment horizontal="left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165" fontId="3" fillId="2" borderId="9" xfId="0" applyNumberFormat="1" applyFont="1" applyFill="1" applyBorder="1" applyAlignment="1" applyProtection="1">
      <alignment horizontal="center" vertical="center"/>
      <protection hidden="1"/>
    </xf>
    <xf numFmtId="9" fontId="3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left" vertical="center" wrapText="1"/>
      <protection hidden="1"/>
    </xf>
    <xf numFmtId="0" fontId="19" fillId="0" borderId="27" xfId="0" applyFont="1" applyBorder="1" applyAlignment="1" applyProtection="1">
      <alignment horizontal="left" vertical="center" wrapText="1"/>
      <protection hidden="1"/>
    </xf>
    <xf numFmtId="0" fontId="19" fillId="0" borderId="28" xfId="0" applyFont="1" applyBorder="1" applyProtection="1">
      <protection hidden="1"/>
    </xf>
    <xf numFmtId="0" fontId="19" fillId="0" borderId="29" xfId="0" applyFont="1" applyBorder="1" applyProtection="1">
      <protection hidden="1"/>
    </xf>
    <xf numFmtId="0" fontId="9" fillId="0" borderId="35" xfId="0" applyFont="1" applyBorder="1" applyAlignment="1" applyProtection="1">
      <alignment horizontal="right" vertical="center"/>
      <protection hidden="1"/>
    </xf>
    <xf numFmtId="166" fontId="10" fillId="0" borderId="35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0" fontId="19" fillId="0" borderId="52" xfId="0" applyFont="1" applyBorder="1" applyAlignment="1" applyProtection="1">
      <alignment horizontal="left" vertical="center" wrapText="1"/>
      <protection hidden="1"/>
    </xf>
    <xf numFmtId="0" fontId="19" fillId="0" borderId="53" xfId="0" applyFont="1" applyBorder="1" applyAlignment="1" applyProtection="1">
      <alignment horizontal="left" vertical="center" wrapText="1"/>
      <protection hidden="1"/>
    </xf>
    <xf numFmtId="0" fontId="19" fillId="0" borderId="48" xfId="0" applyFont="1" applyBorder="1" applyAlignment="1" applyProtection="1">
      <alignment horizontal="left" vertical="center" wrapText="1"/>
      <protection hidden="1"/>
    </xf>
    <xf numFmtId="0" fontId="19" fillId="0" borderId="49" xfId="0" applyFont="1" applyBorder="1" applyAlignment="1" applyProtection="1">
      <alignment horizontal="left" vertical="center" wrapText="1"/>
      <protection hidden="1"/>
    </xf>
    <xf numFmtId="0" fontId="19" fillId="0" borderId="50" xfId="0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1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hidden="1"/>
    </xf>
    <xf numFmtId="0" fontId="19" fillId="0" borderId="40" xfId="0" applyFont="1" applyBorder="1" applyAlignment="1" applyProtection="1">
      <alignment horizontal="left" vertical="center" wrapText="1"/>
      <protection hidden="1"/>
    </xf>
    <xf numFmtId="0" fontId="19" fillId="0" borderId="41" xfId="0" applyFont="1" applyBorder="1" applyAlignment="1" applyProtection="1">
      <alignment horizontal="left" vertical="center" wrapText="1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 applyProtection="1">
      <alignment horizontal="left" vertical="center" wrapText="1"/>
      <protection hidden="1"/>
    </xf>
    <xf numFmtId="0" fontId="19" fillId="0" borderId="13" xfId="0" applyFont="1" applyBorder="1" applyAlignment="1" applyProtection="1">
      <alignment horizontal="left" vertical="center" wrapText="1"/>
      <protection hidden="1"/>
    </xf>
    <xf numFmtId="0" fontId="19" fillId="0" borderId="27" xfId="0" applyFont="1" applyBorder="1" applyAlignment="1" applyProtection="1">
      <alignment horizontal="left" vertical="center" wrapText="1"/>
      <protection hidden="1"/>
    </xf>
    <xf numFmtId="0" fontId="19" fillId="0" borderId="28" xfId="0" applyFont="1" applyBorder="1" applyAlignment="1" applyProtection="1">
      <alignment horizontal="left" vertical="center" wrapText="1"/>
      <protection hidden="1"/>
    </xf>
    <xf numFmtId="0" fontId="19" fillId="0" borderId="29" xfId="0" applyFont="1" applyBorder="1" applyAlignment="1" applyProtection="1">
      <alignment horizontal="left" vertical="center" wrapText="1"/>
      <protection hidden="1"/>
    </xf>
    <xf numFmtId="0" fontId="19" fillId="0" borderId="19" xfId="0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left" vertical="center" wrapText="1"/>
      <protection hidden="1"/>
    </xf>
    <xf numFmtId="0" fontId="19" fillId="0" borderId="4" xfId="0" applyFont="1" applyBorder="1" applyAlignment="1" applyProtection="1">
      <alignment horizontal="left" vertical="center" wrapText="1"/>
      <protection hidden="1"/>
    </xf>
    <xf numFmtId="0" fontId="19" fillId="0" borderId="5" xfId="0" applyFont="1" applyBorder="1" applyAlignment="1" applyProtection="1">
      <alignment horizontal="left" vertical="center" wrapText="1"/>
      <protection hidden="1"/>
    </xf>
    <xf numFmtId="0" fontId="19" fillId="0" borderId="6" xfId="0" applyFont="1" applyBorder="1" applyAlignment="1" applyProtection="1">
      <alignment horizontal="left" vertical="center" wrapText="1"/>
      <protection hidden="1"/>
    </xf>
    <xf numFmtId="0" fontId="19" fillId="0" borderId="44" xfId="0" applyFont="1" applyBorder="1" applyAlignment="1" applyProtection="1">
      <alignment horizontal="left" vertical="center" wrapText="1"/>
      <protection hidden="1"/>
    </xf>
    <xf numFmtId="0" fontId="19" fillId="0" borderId="26" xfId="0" applyFont="1" applyBorder="1" applyAlignment="1" applyProtection="1">
      <alignment horizontal="left" vertical="center" wrapText="1"/>
      <protection hidden="1"/>
    </xf>
    <xf numFmtId="0" fontId="19" fillId="0" borderId="45" xfId="0" applyFont="1" applyBorder="1" applyAlignment="1" applyProtection="1">
      <alignment horizontal="left" vertical="center" wrapText="1"/>
      <protection hidden="1"/>
    </xf>
    <xf numFmtId="0" fontId="19" fillId="0" borderId="28" xfId="0" applyFont="1" applyBorder="1" applyProtection="1">
      <protection hidden="1"/>
    </xf>
    <xf numFmtId="0" fontId="19" fillId="0" borderId="29" xfId="0" applyFont="1" applyBorder="1" applyProtection="1">
      <protection hidden="1"/>
    </xf>
    <xf numFmtId="0" fontId="19" fillId="0" borderId="51" xfId="0" applyFont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37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Border="1" applyAlignment="1" applyProtection="1">
      <alignment horizontal="left" vertical="center" wrapText="1"/>
      <protection hidden="1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left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76200</xdr:rowOff>
    </xdr:from>
    <xdr:to>
      <xdr:col>1</xdr:col>
      <xdr:colOff>1781174</xdr:colOff>
      <xdr:row>0</xdr:row>
      <xdr:rowOff>647700</xdr:rowOff>
    </xdr:to>
    <xdr:pic>
      <xdr:nvPicPr>
        <xdr:cNvPr id="5" name="Picture 4" descr="H:\LOGOS\ImpacMortgageLogo_color - retai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76200"/>
          <a:ext cx="15906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42"/>
  <sheetViews>
    <sheetView showGridLines="0" tabSelected="1" zoomScaleNormal="100" workbookViewId="0">
      <selection activeCell="B2" sqref="B2"/>
    </sheetView>
  </sheetViews>
  <sheetFormatPr defaultRowHeight="15" customHeight="1" x14ac:dyDescent="0.25"/>
  <cols>
    <col min="1" max="1" width="4.28515625" style="39" customWidth="1"/>
    <col min="2" max="2" width="70.42578125" style="44" customWidth="1"/>
    <col min="3" max="4" width="28.7109375" style="39" customWidth="1"/>
    <col min="5" max="5" width="28.7109375" style="43" customWidth="1"/>
    <col min="6" max="6" width="4.28515625" style="39" customWidth="1"/>
    <col min="7" max="16384" width="9.140625" style="39"/>
  </cols>
  <sheetData>
    <row r="1" spans="2:5" ht="56.25" customHeight="1" x14ac:dyDescent="0.25">
      <c r="B1" s="53" t="s">
        <v>15</v>
      </c>
      <c r="C1" s="53"/>
      <c r="D1" s="53"/>
      <c r="E1" s="53"/>
    </row>
    <row r="2" spans="2:5" s="40" customFormat="1" ht="19.5" customHeight="1" x14ac:dyDescent="0.25">
      <c r="B2" s="26" t="s">
        <v>7</v>
      </c>
      <c r="C2" s="54"/>
      <c r="D2" s="55"/>
      <c r="E2" s="56"/>
    </row>
    <row r="3" spans="2:5" s="40" customFormat="1" ht="19.5" customHeight="1" x14ac:dyDescent="0.25">
      <c r="B3" s="26" t="s">
        <v>8</v>
      </c>
      <c r="C3" s="57"/>
      <c r="D3" s="58"/>
      <c r="E3" s="59"/>
    </row>
    <row r="4" spans="2:5" s="40" customFormat="1" ht="19.5" customHeight="1" x14ac:dyDescent="0.25">
      <c r="B4" s="27" t="s">
        <v>9</v>
      </c>
      <c r="C4" s="60"/>
      <c r="D4" s="61"/>
      <c r="E4" s="62"/>
    </row>
    <row r="5" spans="2:5" s="40" customFormat="1" ht="19.5" customHeight="1" thickBot="1" x14ac:dyDescent="0.3">
      <c r="B5" s="28" t="s">
        <v>10</v>
      </c>
      <c r="C5" s="66"/>
      <c r="D5" s="67"/>
      <c r="E5" s="68"/>
    </row>
    <row r="6" spans="2:5" ht="19.5" customHeight="1" thickBot="1" x14ac:dyDescent="0.3">
      <c r="B6" s="29" t="s">
        <v>4</v>
      </c>
      <c r="C6" s="30" t="s">
        <v>5</v>
      </c>
      <c r="D6" s="31" t="s">
        <v>0</v>
      </c>
      <c r="E6" s="4" t="s">
        <v>6</v>
      </c>
    </row>
    <row r="7" spans="2:5" s="40" customFormat="1" ht="19.5" customHeight="1" x14ac:dyDescent="0.25">
      <c r="B7" s="32" t="s">
        <v>1</v>
      </c>
      <c r="C7" s="1">
        <v>500000</v>
      </c>
      <c r="D7" s="7">
        <v>1</v>
      </c>
      <c r="E7" s="11">
        <f>C7*D7</f>
        <v>500000</v>
      </c>
    </row>
    <row r="8" spans="2:5" s="40" customFormat="1" ht="19.5" customHeight="1" x14ac:dyDescent="0.25">
      <c r="B8" s="32" t="s">
        <v>17</v>
      </c>
      <c r="C8" s="1"/>
      <c r="D8" s="7">
        <v>1</v>
      </c>
      <c r="E8" s="11">
        <f>C8*D8</f>
        <v>0</v>
      </c>
    </row>
    <row r="9" spans="2:5" s="40" customFormat="1" ht="19.5" customHeight="1" x14ac:dyDescent="0.25">
      <c r="B9" s="33" t="s">
        <v>2</v>
      </c>
      <c r="C9" s="2">
        <v>250000</v>
      </c>
      <c r="D9" s="8">
        <v>0.6</v>
      </c>
      <c r="E9" s="12">
        <f t="shared" ref="E9:E11" si="0">C9*D9</f>
        <v>150000</v>
      </c>
    </row>
    <row r="10" spans="2:5" s="40" customFormat="1" ht="19.5" customHeight="1" x14ac:dyDescent="0.25">
      <c r="B10" s="33" t="s">
        <v>3</v>
      </c>
      <c r="C10" s="2"/>
      <c r="D10" s="8">
        <v>0.6</v>
      </c>
      <c r="E10" s="12">
        <f t="shared" si="0"/>
        <v>0</v>
      </c>
    </row>
    <row r="11" spans="2:5" s="40" customFormat="1" ht="19.5" thickBot="1" x14ac:dyDescent="0.3">
      <c r="B11" s="33" t="s">
        <v>47</v>
      </c>
      <c r="C11" s="2">
        <v>210000</v>
      </c>
      <c r="D11" s="8">
        <v>0.7</v>
      </c>
      <c r="E11" s="12">
        <f t="shared" si="0"/>
        <v>147000</v>
      </c>
    </row>
    <row r="12" spans="2:5" s="41" customFormat="1" ht="19.5" customHeight="1" thickBot="1" x14ac:dyDescent="0.4">
      <c r="B12" s="63" t="s">
        <v>18</v>
      </c>
      <c r="C12" s="64"/>
      <c r="D12" s="65"/>
      <c r="E12" s="10">
        <f>SUM(E7:E11)</f>
        <v>797000</v>
      </c>
    </row>
    <row r="13" spans="2:5" s="40" customFormat="1" ht="19.5" customHeight="1" thickBot="1" x14ac:dyDescent="0.3">
      <c r="B13" s="80" t="s">
        <v>16</v>
      </c>
      <c r="C13" s="81"/>
      <c r="D13" s="82"/>
      <c r="E13" s="3">
        <v>250000</v>
      </c>
    </row>
    <row r="14" spans="2:5" s="41" customFormat="1" ht="19.5" customHeight="1" thickBot="1" x14ac:dyDescent="0.4">
      <c r="B14" s="63" t="s">
        <v>19</v>
      </c>
      <c r="C14" s="64"/>
      <c r="D14" s="64"/>
      <c r="E14" s="9">
        <f>E12-E13</f>
        <v>547000</v>
      </c>
    </row>
    <row r="15" spans="2:5" s="40" customFormat="1" ht="19.5" customHeight="1" x14ac:dyDescent="0.25">
      <c r="B15" s="83" t="s">
        <v>20</v>
      </c>
      <c r="C15" s="84"/>
      <c r="D15" s="85"/>
      <c r="E15" s="6">
        <v>450000</v>
      </c>
    </row>
    <row r="16" spans="2:5" s="40" customFormat="1" ht="19.5" customHeight="1" x14ac:dyDescent="0.25">
      <c r="B16" s="72" t="s">
        <v>21</v>
      </c>
      <c r="C16" s="73"/>
      <c r="D16" s="74"/>
      <c r="E16" s="19">
        <f>E15*1.15</f>
        <v>517499.99999999994</v>
      </c>
    </row>
    <row r="17" spans="2:5" s="40" customFormat="1" ht="19.5" customHeight="1" x14ac:dyDescent="0.25">
      <c r="B17" s="72" t="s">
        <v>33</v>
      </c>
      <c r="C17" s="73"/>
      <c r="D17" s="74"/>
      <c r="E17" s="24">
        <f>E30</f>
        <v>2915.6973035546257</v>
      </c>
    </row>
    <row r="18" spans="2:5" s="40" customFormat="1" ht="19.5" customHeight="1" x14ac:dyDescent="0.25">
      <c r="B18" s="72" t="s">
        <v>34</v>
      </c>
      <c r="C18" s="73"/>
      <c r="D18" s="74"/>
      <c r="E18" s="14">
        <v>6</v>
      </c>
    </row>
    <row r="19" spans="2:5" s="40" customFormat="1" ht="19.5" customHeight="1" x14ac:dyDescent="0.25">
      <c r="B19" s="72" t="s">
        <v>43</v>
      </c>
      <c r="C19" s="73"/>
      <c r="D19" s="74"/>
      <c r="E19" s="14">
        <v>2000</v>
      </c>
    </row>
    <row r="20" spans="2:5" s="40" customFormat="1" ht="19.5" customHeight="1" x14ac:dyDescent="0.25">
      <c r="B20" s="72" t="s">
        <v>44</v>
      </c>
      <c r="C20" s="73"/>
      <c r="D20" s="74"/>
      <c r="E20" s="47">
        <v>2</v>
      </c>
    </row>
    <row r="21" spans="2:5" s="40" customFormat="1" ht="19.5" customHeight="1" x14ac:dyDescent="0.25">
      <c r="B21" s="72" t="s">
        <v>22</v>
      </c>
      <c r="C21" s="73"/>
      <c r="D21" s="74"/>
      <c r="E21" s="45">
        <f>(E17*E18)+(E19*E20)</f>
        <v>21494.183821327755</v>
      </c>
    </row>
    <row r="22" spans="2:5" s="40" customFormat="1" ht="19.5" customHeight="1" x14ac:dyDescent="0.25">
      <c r="B22" s="72" t="s">
        <v>23</v>
      </c>
      <c r="C22" s="73"/>
      <c r="D22" s="74"/>
      <c r="E22" s="24">
        <f>E16+E21</f>
        <v>538994.18382132775</v>
      </c>
    </row>
    <row r="23" spans="2:5" s="40" customFormat="1" ht="19.5" customHeight="1" thickBot="1" x14ac:dyDescent="0.3">
      <c r="B23" s="50" t="s">
        <v>25</v>
      </c>
      <c r="C23" s="51"/>
      <c r="D23" s="52"/>
      <c r="E23" s="19" t="str">
        <f>IF(E14&gt;=(E22),"Yes","No")</f>
        <v>Yes</v>
      </c>
    </row>
    <row r="24" spans="2:5" s="41" customFormat="1" ht="19.5" customHeight="1" thickBot="1" x14ac:dyDescent="0.4">
      <c r="B24" s="89" t="s">
        <v>41</v>
      </c>
      <c r="C24" s="90"/>
      <c r="D24" s="90"/>
      <c r="E24" s="91"/>
    </row>
    <row r="25" spans="2:5" s="40" customFormat="1" ht="19.5" customHeight="1" x14ac:dyDescent="0.3">
      <c r="B25" s="75" t="s">
        <v>26</v>
      </c>
      <c r="C25" s="86"/>
      <c r="D25" s="87"/>
      <c r="E25" s="20">
        <f>E14/60</f>
        <v>9116.6666666666661</v>
      </c>
    </row>
    <row r="26" spans="2:5" s="40" customFormat="1" ht="19.5" customHeight="1" x14ac:dyDescent="0.25">
      <c r="B26" s="69" t="s">
        <v>27</v>
      </c>
      <c r="C26" s="70"/>
      <c r="D26" s="71"/>
      <c r="E26" s="25">
        <v>0.05</v>
      </c>
    </row>
    <row r="27" spans="2:5" s="40" customFormat="1" ht="19.5" customHeight="1" x14ac:dyDescent="0.25">
      <c r="B27" s="69" t="s">
        <v>42</v>
      </c>
      <c r="C27" s="70"/>
      <c r="D27" s="71"/>
      <c r="E27" s="21">
        <v>360</v>
      </c>
    </row>
    <row r="28" spans="2:5" s="40" customFormat="1" ht="19.5" customHeight="1" x14ac:dyDescent="0.3">
      <c r="B28" s="34" t="s">
        <v>28</v>
      </c>
      <c r="C28" s="35"/>
      <c r="D28" s="36"/>
      <c r="E28" s="20">
        <f>PMT(E26/12,E27,-E15)</f>
        <v>2415.6973035546257</v>
      </c>
    </row>
    <row r="29" spans="2:5" s="40" customFormat="1" ht="19.5" customHeight="1" x14ac:dyDescent="0.3">
      <c r="B29" s="34" t="s">
        <v>29</v>
      </c>
      <c r="C29" s="35"/>
      <c r="D29" s="36"/>
      <c r="E29" s="22">
        <v>500</v>
      </c>
    </row>
    <row r="30" spans="2:5" s="40" customFormat="1" ht="19.5" customHeight="1" x14ac:dyDescent="0.25">
      <c r="B30" s="88" t="s">
        <v>30</v>
      </c>
      <c r="C30" s="70"/>
      <c r="D30" s="71"/>
      <c r="E30" s="20">
        <f>(E28+E29)</f>
        <v>2915.6973035546257</v>
      </c>
    </row>
    <row r="31" spans="2:5" s="40" customFormat="1" ht="19.5" customHeight="1" x14ac:dyDescent="0.25">
      <c r="B31" s="79" t="s">
        <v>39</v>
      </c>
      <c r="C31" s="48" t="s">
        <v>38</v>
      </c>
      <c r="D31" s="49"/>
      <c r="E31" s="22">
        <v>2000</v>
      </c>
    </row>
    <row r="32" spans="2:5" s="40" customFormat="1" ht="19.5" customHeight="1" x14ac:dyDescent="0.25">
      <c r="B32" s="79"/>
      <c r="C32" s="74" t="s">
        <v>37</v>
      </c>
      <c r="D32" s="79"/>
      <c r="E32" s="20">
        <f>IF(E31&gt;E30,E30,E31)</f>
        <v>2000</v>
      </c>
    </row>
    <row r="33" spans="2:5" s="40" customFormat="1" ht="19.5" customHeight="1" x14ac:dyDescent="0.25">
      <c r="B33" s="75" t="s">
        <v>40</v>
      </c>
      <c r="C33" s="76"/>
      <c r="D33" s="77"/>
      <c r="E33" s="23">
        <v>1000</v>
      </c>
    </row>
    <row r="34" spans="2:5" s="40" customFormat="1" ht="19.5" customHeight="1" x14ac:dyDescent="0.25">
      <c r="B34" s="96" t="s">
        <v>31</v>
      </c>
      <c r="C34" s="70"/>
      <c r="D34" s="71"/>
      <c r="E34" s="15">
        <v>2171</v>
      </c>
    </row>
    <row r="35" spans="2:5" s="40" customFormat="1" ht="19.5" customHeight="1" x14ac:dyDescent="0.25">
      <c r="B35" s="78" t="s">
        <v>32</v>
      </c>
      <c r="C35" s="79"/>
      <c r="D35" s="79"/>
      <c r="E35" s="16">
        <f>SUM(E30,E33:E34)-E32</f>
        <v>4086.6973035546253</v>
      </c>
    </row>
    <row r="36" spans="2:5" s="40" customFormat="1" ht="19.5" customHeight="1" x14ac:dyDescent="0.25">
      <c r="B36" s="92" t="s">
        <v>24</v>
      </c>
      <c r="C36" s="73"/>
      <c r="D36" s="74"/>
      <c r="E36" s="18">
        <f>(E35/E25)</f>
        <v>0.4482666146495019</v>
      </c>
    </row>
    <row r="37" spans="2:5" s="40" customFormat="1" ht="19.5" customHeight="1" x14ac:dyDescent="0.25">
      <c r="B37" s="92" t="s">
        <v>45</v>
      </c>
      <c r="C37" s="73"/>
      <c r="D37" s="74"/>
      <c r="E37" s="17" t="str">
        <f>IF(E36&lt;=45%,"Yes","No")</f>
        <v>Yes</v>
      </c>
    </row>
    <row r="38" spans="2:5" s="40" customFormat="1" ht="19.5" customHeight="1" thickBot="1" x14ac:dyDescent="0.3">
      <c r="B38" s="92" t="s">
        <v>36</v>
      </c>
      <c r="C38" s="73"/>
      <c r="D38" s="74"/>
      <c r="E38" s="17" t="str">
        <f>IF(E25-E35&gt;=2500,"Yes","No")</f>
        <v>Yes</v>
      </c>
    </row>
    <row r="39" spans="2:5" s="41" customFormat="1" ht="42" customHeight="1" thickBot="1" x14ac:dyDescent="0.4">
      <c r="B39" s="89" t="s">
        <v>46</v>
      </c>
      <c r="C39" s="90"/>
      <c r="D39" s="97"/>
      <c r="E39" s="13" t="str">
        <f>IF((AND(E23="Yes",E37="Yes",E38="Yes")),"Yes","No")</f>
        <v>Yes</v>
      </c>
    </row>
    <row r="40" spans="2:5" ht="15" customHeight="1" thickBot="1" x14ac:dyDescent="0.3">
      <c r="B40" s="93"/>
      <c r="C40" s="94"/>
      <c r="D40" s="94"/>
      <c r="E40" s="95"/>
    </row>
    <row r="41" spans="2:5" s="40" customFormat="1" ht="50.1" customHeight="1" thickTop="1" x14ac:dyDescent="0.45">
      <c r="B41" s="46" t="s">
        <v>35</v>
      </c>
      <c r="C41" s="37"/>
      <c r="D41" s="38" t="s">
        <v>14</v>
      </c>
      <c r="E41" s="5"/>
    </row>
    <row r="42" spans="2:5" ht="15" customHeight="1" x14ac:dyDescent="0.25">
      <c r="B42" s="42"/>
    </row>
  </sheetData>
  <sheetProtection algorithmName="SHA-512" hashValue="G6BDTZ4+SuCKdMjNeEedJXSBojJ9o42umMiqQ9Zht1cVQ3aCtJul1pXq+MWjaVY0Sc3DRZ8zaiVF54l4ZY5Bqw==" saltValue="KlbyGKxZBD8cp6FkcZzfhg==" spinCount="100000" sheet="1" objects="1" scenarios="1"/>
  <mergeCells count="33">
    <mergeCell ref="B38:D38"/>
    <mergeCell ref="B40:E40"/>
    <mergeCell ref="B34:D34"/>
    <mergeCell ref="B39:D39"/>
    <mergeCell ref="B37:D37"/>
    <mergeCell ref="B36:D36"/>
    <mergeCell ref="B33:D33"/>
    <mergeCell ref="B35:D35"/>
    <mergeCell ref="B13:D13"/>
    <mergeCell ref="B14:D14"/>
    <mergeCell ref="B15:D15"/>
    <mergeCell ref="B25:D25"/>
    <mergeCell ref="B30:D30"/>
    <mergeCell ref="B16:D16"/>
    <mergeCell ref="B17:D17"/>
    <mergeCell ref="B18:D18"/>
    <mergeCell ref="B22:D22"/>
    <mergeCell ref="B26:D26"/>
    <mergeCell ref="B24:E24"/>
    <mergeCell ref="B21:D21"/>
    <mergeCell ref="C32:D32"/>
    <mergeCell ref="B31:B32"/>
    <mergeCell ref="C31:D31"/>
    <mergeCell ref="B23:D23"/>
    <mergeCell ref="B1:E1"/>
    <mergeCell ref="C2:E2"/>
    <mergeCell ref="C3:E3"/>
    <mergeCell ref="C4:E4"/>
    <mergeCell ref="B12:D12"/>
    <mergeCell ref="C5:E5"/>
    <mergeCell ref="B27:D27"/>
    <mergeCell ref="B19:D19"/>
    <mergeCell ref="B20:D20"/>
  </mergeCells>
  <conditionalFormatting sqref="E23">
    <cfRule type="cellIs" dxfId="2" priority="4" operator="equal">
      <formula>"No"</formula>
    </cfRule>
  </conditionalFormatting>
  <conditionalFormatting sqref="E37">
    <cfRule type="cellIs" dxfId="1" priority="3" operator="equal">
      <formula>"No"</formula>
    </cfRule>
  </conditionalFormatting>
  <conditionalFormatting sqref="E38">
    <cfRule type="cellIs" dxfId="0" priority="1" operator="equal">
      <formula>"No"</formula>
    </cfRule>
  </conditionalFormatting>
  <printOptions horizontalCentered="1" verticalCentered="1"/>
  <pageMargins left="0.25" right="0.25" top="0.25" bottom="0.25" header="0.3" footer="0.3"/>
  <pageSetup scale="6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Sheet1!$A$1:$A$3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66C5B5CDCFDE4D919B2861EB690EE8" ma:contentTypeVersion="6" ma:contentTypeDescription="Create a new document." ma:contentTypeScope="" ma:versionID="959911dc1faaf23ba83c15c3f6debe78">
  <xsd:schema xmlns:xsd="http://www.w3.org/2001/XMLSchema" xmlns:xs="http://www.w3.org/2001/XMLSchema" xmlns:p="http://schemas.microsoft.com/office/2006/metadata/properties" xmlns:ns2="7ad51c80-80fb-4226-8e0c-f57489679796" xmlns:ns3="268b373a-2032-4acf-993e-64bb0cc919ac" targetNamespace="http://schemas.microsoft.com/office/2006/metadata/properties" ma:root="true" ma:fieldsID="455d1785bd35dc7b6fe2457d6749756a" ns2:_="" ns3:_="">
    <xsd:import namespace="7ad51c80-80fb-4226-8e0c-f57489679796"/>
    <xsd:import namespace="268b373a-2032-4acf-993e-64bb0cc91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51c80-80fb-4226-8e0c-f57489679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b373a-2032-4acf-993e-64bb0cc91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248DB5-38EC-4272-96B1-4F6C3626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d51c80-80fb-4226-8e0c-f57489679796"/>
    <ds:schemaRef ds:uri="268b373a-2032-4acf-993e-64bb0cc91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846627-1948-4A14-B627-8D5C8C1FA309}">
  <ds:schemaRefs>
    <ds:schemaRef ds:uri="http://schemas.microsoft.com/office/infopath/2007/PartnerControls"/>
    <ds:schemaRef ds:uri="7ad51c80-80fb-4226-8e0c-f57489679796"/>
    <ds:schemaRef ds:uri="http://purl.org/dc/elements/1.1/"/>
    <ds:schemaRef ds:uri="http://schemas.microsoft.com/office/2006/metadata/properties"/>
    <ds:schemaRef ds:uri="268b373a-2032-4acf-993e-64bb0cc919a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9D966E-F4C1-440D-8FF8-7717BB5D3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 Qual</vt:lpstr>
      <vt:lpstr>Sheet1</vt:lpstr>
      <vt:lpstr>'Asset Qual'!Print_Area</vt:lpstr>
      <vt:lpstr>TransactionType</vt:lpstr>
    </vt:vector>
  </TitlesOfParts>
  <Company>Impac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Finley</dc:creator>
  <cp:lastModifiedBy>Hugh Cromartie</cp:lastModifiedBy>
  <cp:lastPrinted>2018-08-27T18:20:47Z</cp:lastPrinted>
  <dcterms:created xsi:type="dcterms:W3CDTF">2017-01-31T20:02:35Z</dcterms:created>
  <dcterms:modified xsi:type="dcterms:W3CDTF">2023-01-19T22:06:37Z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0x0101009766C5B5CDCFDE4D919B2861EB690EE8</vt:lpwstr>
  </property>
</Properties>
</file>